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en_skoroszyt" defaultThemeVersion="124226"/>
  <bookViews>
    <workbookView xWindow="360" yWindow="60" windowWidth="11295" windowHeight="5580"/>
  </bookViews>
  <sheets>
    <sheet name="Arkusz1" sheetId="1" r:id="rId1"/>
    <sheet name="Arkusz2" sheetId="2" r:id="rId2"/>
    <sheet name="Arkusz3" sheetId="3" r:id="rId3"/>
  </sheets>
  <calcPr calcId="162913"/>
</workbook>
</file>

<file path=xl/calcChain.xml><?xml version="1.0" encoding="utf-8"?>
<calcChain xmlns="http://schemas.openxmlformats.org/spreadsheetml/2006/main">
  <c r="I27" i="1" l="1"/>
  <c r="H27" i="1"/>
  <c r="G27" i="1"/>
  <c r="F27" i="1"/>
  <c r="E27" i="1"/>
  <c r="I26" i="1"/>
  <c r="H26" i="1"/>
  <c r="G26" i="1"/>
  <c r="F26" i="1"/>
  <c r="E26" i="1"/>
  <c r="I25" i="1"/>
  <c r="H25" i="1"/>
  <c r="G25" i="1"/>
  <c r="F25" i="1"/>
  <c r="E25" i="1"/>
  <c r="I24" i="1"/>
  <c r="H24" i="1"/>
  <c r="G24" i="1"/>
  <c r="F24" i="1"/>
  <c r="E24" i="1"/>
  <c r="I23" i="1"/>
  <c r="H23" i="1"/>
  <c r="G23" i="1"/>
  <c r="F23" i="1"/>
  <c r="E23" i="1"/>
  <c r="I22" i="1"/>
  <c r="H22" i="1"/>
  <c r="G22" i="1"/>
  <c r="F22" i="1"/>
  <c r="E22" i="1"/>
  <c r="I21" i="1"/>
  <c r="H21" i="1"/>
  <c r="G21" i="1"/>
  <c r="F21" i="1"/>
  <c r="E21" i="1"/>
  <c r="I20" i="1"/>
  <c r="H20" i="1"/>
  <c r="G20" i="1"/>
  <c r="F20" i="1"/>
  <c r="E20" i="1"/>
  <c r="I19" i="1"/>
  <c r="H19" i="1"/>
  <c r="G19" i="1"/>
  <c r="F19" i="1"/>
  <c r="E19" i="1"/>
  <c r="I18" i="1"/>
  <c r="H18" i="1"/>
  <c r="G18" i="1"/>
  <c r="F18" i="1"/>
  <c r="E18" i="1"/>
  <c r="I17" i="1"/>
  <c r="H17" i="1"/>
  <c r="G17" i="1"/>
  <c r="F17" i="1"/>
  <c r="E17" i="1"/>
  <c r="I16" i="1"/>
  <c r="H16" i="1"/>
  <c r="G16" i="1"/>
  <c r="F16" i="1"/>
  <c r="E16" i="1"/>
  <c r="I15" i="1"/>
  <c r="H15" i="1"/>
  <c r="G15" i="1"/>
  <c r="F15" i="1"/>
  <c r="E15" i="1"/>
  <c r="I14" i="1"/>
  <c r="H14" i="1"/>
  <c r="G14" i="1"/>
  <c r="F14" i="1"/>
  <c r="E14" i="1"/>
  <c r="I13" i="1"/>
  <c r="H13" i="1"/>
  <c r="G13" i="1"/>
  <c r="F13" i="1"/>
  <c r="E13" i="1"/>
  <c r="I12" i="1"/>
  <c r="H12" i="1"/>
  <c r="G12" i="1"/>
  <c r="F12" i="1"/>
  <c r="E12" i="1"/>
  <c r="I11" i="1"/>
  <c r="H11" i="1"/>
  <c r="G11" i="1"/>
  <c r="F11" i="1"/>
  <c r="E11" i="1"/>
  <c r="I10" i="1"/>
  <c r="H10" i="1"/>
  <c r="G10" i="1"/>
  <c r="F10" i="1"/>
  <c r="E10" i="1"/>
  <c r="I9" i="1"/>
  <c r="H9" i="1"/>
  <c r="G9" i="1"/>
  <c r="F9" i="1"/>
  <c r="E9" i="1"/>
  <c r="I8" i="1"/>
  <c r="H8" i="1"/>
  <c r="G8" i="1"/>
  <c r="F8" i="1"/>
  <c r="E8" i="1"/>
</calcChain>
</file>

<file path=xl/sharedStrings.xml><?xml version="1.0" encoding="utf-8"?>
<sst xmlns="http://schemas.openxmlformats.org/spreadsheetml/2006/main" count="62" uniqueCount="61">
  <si>
    <t>Korrespondierende Nr. der Ortsgemeinde</t>
  </si>
  <si>
    <t>Bezirkshauptmannschaft, Steuerbezirk, Katastralgemeinde</t>
  </si>
  <si>
    <t>Katastralgemeinden</t>
  </si>
  <si>
    <t>Ortsgemeinden</t>
  </si>
  <si>
    <t>Areal in Hektar</t>
  </si>
  <si>
    <t>Anzahl der</t>
  </si>
  <si>
    <t>Viehstand</t>
  </si>
  <si>
    <t>im ganzen</t>
  </si>
  <si>
    <t>steuerpflichtige Flächen</t>
  </si>
  <si>
    <t>davon</t>
  </si>
  <si>
    <t>Großgrundbesitzungen</t>
  </si>
  <si>
    <t>Fabriken</t>
  </si>
  <si>
    <t>Äcker</t>
  </si>
  <si>
    <t>Wiesen</t>
  </si>
  <si>
    <t>Gärten</t>
  </si>
  <si>
    <t>Hutweiden</t>
  </si>
  <si>
    <t>Wald</t>
  </si>
  <si>
    <t>Pferde</t>
  </si>
  <si>
    <t>Rinder</t>
  </si>
  <si>
    <t>Schafe</t>
  </si>
  <si>
    <t>Schweine</t>
  </si>
  <si>
    <t>II. Steuerbezirk</t>
  </si>
  <si>
    <t>Oderberg, Bohumin, Bogumin</t>
  </si>
  <si>
    <t>20  Katastralgemeinde</t>
  </si>
  <si>
    <t>Deutsch Leuten, Lutynia Niemiecka</t>
  </si>
  <si>
    <t>Herzmanitz, Hermanice, Herzmanice</t>
  </si>
  <si>
    <t>Hruschau, Hrusova, auch Hrusov, Hruszów</t>
  </si>
  <si>
    <t>Kleinkuntschitz, Kuncice Male, Kończyce Małe</t>
  </si>
  <si>
    <t>Michalkowitz, Michalkovice, Michałkowice</t>
  </si>
  <si>
    <t>Muglinau, Muglinov, Muglinów</t>
  </si>
  <si>
    <t>Peterswald, Petrvald, Pietrwald</t>
  </si>
  <si>
    <t>Polnisch Leuten, Lutynia Polska</t>
  </si>
  <si>
    <t>Polnisch Ostrau, Ostrava Polska, Ostrawa Polska (1-4)</t>
  </si>
  <si>
    <t>Pudlau, Pudlov, Pudłów</t>
  </si>
  <si>
    <t>Lippina, Lipina (1)</t>
  </si>
  <si>
    <t>Radwanitz, Radwanice Radwanice (2)</t>
  </si>
  <si>
    <t>Reichwaldau, Rychwałd</t>
  </si>
  <si>
    <t>Kopitau, Kopitov, Kopidów (1)</t>
  </si>
  <si>
    <t>Schönichel, Sunichl, Szonychel (2)</t>
  </si>
  <si>
    <t>Willmersdorf, Wierzniowice</t>
  </si>
  <si>
    <t>Wirbitz, Vrbice, Wierzbica</t>
  </si>
  <si>
    <t>Zablacz, Zablati, Zabłocie</t>
  </si>
  <si>
    <t>Summe des Steuerbezirkes Oderberg, Bohumin, Bogumin</t>
  </si>
  <si>
    <t>Skrzeczon, Skrzeczoń</t>
  </si>
  <si>
    <t>1, -) Bösdinghof Meierhof, Vorwerk 1-51, Deutsch Leuten, Lutynia Niemiecka dorf 291-2609, Landskorona Dorfteil 14-121, Martinhof Meierhof, Vorwerk 1-37, Nerad Weiler 8-91, Zbytki Dorfteil 59-482.</t>
  </si>
  <si>
    <t>2, -) Große Seite, Velka Strana Dorfteil 108-1315, Kleine Seite, Mala strana Dorfteil 41-536, Neuhof, Novy Dvur Weiler 8-66, Rekursowetz, Odporovec Rotte 18-469, Zadky Rotte 9-128.</t>
  </si>
  <si>
    <t>3, -) Hruschau, Hrusova, Hruszów Dorf, 139-2364, Idaschachtcolonie Kolonie 20-268, Nordbahncolonie 66-1033, Thonwarenfabrikscolonie Kolonie 37-852.</t>
  </si>
  <si>
    <t>4, -) Alexandercolonie Kolonie 51-754, Kleinkuntschitz, Kuncie Male, Kończyce Małe Dorf 89-2015, Schwirkel, Svrki, Swirkl Kolonie 47-611.</t>
  </si>
  <si>
    <t>6, -) Mexiko Kolonie 32-539, Muglinau, Muglinov, Muglinów Dorf 50-953, außerdam Zerstreute Häuser 4-58.</t>
  </si>
  <si>
    <t>7, -) Arbeiterhäuser Kolonie 19-303, Klarowetz Meierhof, Vorwerk 1-36, Oderberg, bohumin, Bogumin Stadt 167-1533, außerdam Zerstreute Häuser 2-16.</t>
  </si>
  <si>
    <t>8, -) Altdorf, Stara Ves, Stara Wieś Dorfteil 154-1632, Brzezina, Breziny Kolonie 40-839, Friedrichscolonie, Bedrichova Kolonie, Fryderykowa Kolonia Kolonie 6-141, Fundschschtcolonie, U Nalezene Jamy, U Fundszachty Kolonie 20-417, Kunstchitzkicolonie, Kolonie Kuncickych, Kolonia Kończyckiego Kolonie 5-191. Neudorf, Nova Ves, Nowa Dziedzina Dorfteil 97-979, Podlesie, Pod Lesy Rotte 15-150, Pustki, Pustky Rotte 16-189, Vrchy, Wierzchy Rotte 4-30, Zahradnici, Ogrodnicy Dorfteil 86-1024, Zaryje Rotte 11-135.</t>
  </si>
  <si>
    <t>9, -) Polnisch Leuten, Lutynia Polska Dorf 145-1274, Wygoda Dorfteil 28-269, zbytki Dorfteil 25-190.</t>
  </si>
  <si>
    <t>10, 1) Hranecznik, Hranecnik, Hraniecznik Dorf 21-391, Johann Mariaschacht Kolonie 35-779, Salmowetz Kolonie 79-1694 mit Aloisiacolonie Kolonie 7-122 und Elisabethcolonie Kolonie 6-21. 2) Baranowetz, Baranovec Rotte 11-343, Centraicoaksanstalt Kolonie 23-441, Emmaschacht Kolonie 30-146, Johannschacht Kolonie 12-76, Josefschacht Kolonie 35-404, Michaelschacht Kolonie 22-239, Podborc Rotte 17-583. Polnisch Ostrau, Ostrava Polska, Ostrawa Polska Markt 146-2743, Zarubek, Zarubek Martk 30-920 mit Hermenegildschacht Kolonie 60-969, Jakobschacht Kolonie 69-1217 und Wilhelmschacht Kolonie 59-1022, Zwierzina, auch Josefizeche Kolonie 35-596. 3) Franzesberg Alte Colonie Kolonie 10-91, Franzensberg Neue Colonie Kolonie 26-579, Jaklowetz, Jaklovec, auch Heinrichschacht Rotte 16-308 mit Theresien und Wiesenschacht Kolonie 17-301, Slidnau, Hladnov Dorf 36-952. 4) Jaklowetz, Jaklovec Kolonie 35-742, Steinplatz, Kamenec Kolonie 41-959, Zamost, Zamosti Dorf 118-2200.</t>
  </si>
  <si>
    <t>11, -) Chaluppen, Chałupy Rotte 19-376, Drahtwerkcolonie, Colonie Dratovny, Kolonia Drociarni Kolonie 19-837, Pudlau, Pudlov, Pudłów Dorf 88-1116.</t>
  </si>
  <si>
    <t>12, 1) Krivec Rotte 8-74, Lippinaa dorf 37-531, Podlesi Rotte 12-113, Podvrsi Rotte 9-90. 2) Alte Salmcolonie, Salmovec Kolonie 18-427, Kozobendz Dorfteil 16-289, Kuntnik Dorfteil 11-495, Radwanitz, Radvanice, Radwanice Dorf 152-2661, Sporovnice Dorfteil 20-205.</t>
  </si>
  <si>
    <t>13, -) Althof, Stary Dwór Rotte 12-203, Jaroschowitz, Jaroszowice Dorfteil 43-357, Kirchteich, Kościelnik Einzelnes Haus 1-7, Neuhof, Nowy Dwór Rotte 4-29, Podlesie Dorfteil 103-1085, Reichwaldau, Rychwałd Dorf 297-2789, Schkutziok, Szkuciok Rotte 4-24, Zbytki Rotte 4-28, Ziegelteich, Cegielnik Einschichte 2-34.</t>
  </si>
  <si>
    <t>Anmerkung. Die 11 Ortsgemeinden Herzmanitz, Hruschau, Kleinkuntschitz, Michalkowitz, Muglinau, Peterswald, Polnisch Leuten, Polnisch Ostrau, Radwanitz, Reichwaldau und Zablacz, zusammen 8099 ha mit 54.938 Bewohnern in 3594 Häusern gehören zum Polizeirayon Mährisch Ostrau (vide auch Seite 13 und 40).</t>
  </si>
  <si>
    <t>14, 2) Oderberg Bahnhof, Bohumin Nadrazi, bogumin Dworzec Kolonie 226-4229, Schönichel, Sunichl, Szonychel Dorf 66-542, Waldhof, Folwark za Lasem, auch Podlesie Weiler 4-45.</t>
  </si>
  <si>
    <t>15, 1) Czerwin Meierhof, Vorwerk 2-11, Nikeltaff, auch Neudorf, Nowa wieś Dorf 24-173.</t>
  </si>
  <si>
    <t>16, -) Skotnice Rotte 10-71, Willmersdorf, Wierzniowice Dorf 61-452.</t>
  </si>
  <si>
    <t>18 -) Brzezinka, Brezinka Weiler 4-66, Kamieniec, Kamenec Weiler 2-11, Koczendowiec, Kocendovec Meierhof, Vorwerk 2-52, Zablacz, Zablati, Zabłocie Dorf 97-942, außerdem Zerstreute Häuser 2-19.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</si>
</sst>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Calibri"/>
      <family val="2"/>
      <charset val="238"/>
      <scheme val="minor"/>
    </font>
    <font>
      <b/>
      <sz val="12"/>
      <name val="Arial"/>
      <family val="2"/>
      <charset val="238"/>
    </font>
    <font>
      <b/>
      <sz val="12"/>
      <color theme="1"/>
      <name val="Arial"/>
      <family val="2"/>
      <charset val="238"/>
    </font>
    <font>
      <sz val="12"/>
      <name val="Arial"/>
      <family val="2"/>
      <charset val="238"/>
    </font>
    <font>
      <sz val="12"/>
      <color theme="1"/>
      <name val="Arial"/>
      <family val="2"/>
      <charset val="238"/>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6">
    <xf numFmtId="0" fontId="0" fillId="0" borderId="0" xfId="0"/>
    <xf numFmtId="0" fontId="2" fillId="0" borderId="1" xfId="0" applyFont="1" applyBorder="1" applyAlignment="1">
      <alignment horizontal="left" vertical="center" wrapText="1"/>
    </xf>
    <xf numFmtId="0" fontId="2" fillId="2" borderId="1" xfId="0" applyFont="1" applyFill="1" applyBorder="1" applyAlignment="1">
      <alignment horizontal="left" vertical="center" wrapText="1"/>
    </xf>
    <xf numFmtId="0" fontId="2" fillId="0" borderId="1" xfId="0" applyFont="1" applyBorder="1" applyAlignment="1">
      <alignment horizontal="right" vertical="center" wrapText="1"/>
    </xf>
    <xf numFmtId="0" fontId="1" fillId="0" borderId="1" xfId="0" applyFont="1" applyBorder="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3" fillId="0" borderId="1" xfId="0" applyFont="1" applyBorder="1" applyAlignment="1">
      <alignment horizontal="right" vertical="center"/>
    </xf>
    <xf numFmtId="0" fontId="3" fillId="0" borderId="1" xfId="0" applyFont="1" applyBorder="1" applyAlignment="1">
      <alignment horizontal="right"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cellXfs>
  <cellStyles count="1">
    <cellStyle name="Normalny"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dimension ref="A1:O47"/>
  <sheetViews>
    <sheetView tabSelected="1" zoomScale="90" zoomScaleNormal="90" workbookViewId="0">
      <selection sqref="A1:A4"/>
    </sheetView>
  </sheetViews>
  <sheetFormatPr defaultRowHeight="15" x14ac:dyDescent="0.25"/>
  <cols>
    <col min="2" max="2" width="32.5703125" customWidth="1"/>
  </cols>
  <sheetData>
    <row r="1" spans="1:15" ht="15.75" customHeight="1" x14ac:dyDescent="0.25">
      <c r="A1" s="14" t="s">
        <v>0</v>
      </c>
      <c r="B1" s="14" t="s">
        <v>1</v>
      </c>
      <c r="C1" s="14" t="s">
        <v>2</v>
      </c>
      <c r="D1" s="14"/>
      <c r="E1" s="14"/>
      <c r="F1" s="14"/>
      <c r="G1" s="14"/>
      <c r="H1" s="14"/>
      <c r="I1" s="14"/>
      <c r="J1" s="14"/>
      <c r="K1" s="14"/>
      <c r="L1" s="14" t="s">
        <v>3</v>
      </c>
      <c r="M1" s="14"/>
      <c r="N1" s="14"/>
      <c r="O1" s="14"/>
    </row>
    <row r="2" spans="1:15" ht="15.75" x14ac:dyDescent="0.25">
      <c r="A2" s="14"/>
      <c r="B2" s="14"/>
      <c r="C2" s="14" t="s">
        <v>4</v>
      </c>
      <c r="D2" s="14"/>
      <c r="E2" s="14"/>
      <c r="F2" s="14"/>
      <c r="G2" s="14"/>
      <c r="H2" s="14"/>
      <c r="I2" s="14"/>
      <c r="J2" s="14" t="s">
        <v>5</v>
      </c>
      <c r="K2" s="14"/>
      <c r="L2" s="14" t="s">
        <v>6</v>
      </c>
      <c r="M2" s="14"/>
      <c r="N2" s="14"/>
      <c r="O2" s="14"/>
    </row>
    <row r="3" spans="1:15" ht="15.75" customHeight="1" x14ac:dyDescent="0.25">
      <c r="A3" s="14"/>
      <c r="B3" s="14"/>
      <c r="C3" s="14" t="s">
        <v>7</v>
      </c>
      <c r="D3" s="14" t="s">
        <v>8</v>
      </c>
      <c r="E3" s="14" t="s">
        <v>9</v>
      </c>
      <c r="F3" s="14"/>
      <c r="G3" s="14"/>
      <c r="H3" s="14"/>
      <c r="I3" s="14"/>
      <c r="J3" s="14" t="s">
        <v>10</v>
      </c>
      <c r="K3" s="14" t="s">
        <v>11</v>
      </c>
      <c r="L3" s="14"/>
      <c r="M3" s="14"/>
      <c r="N3" s="14"/>
      <c r="O3" s="14"/>
    </row>
    <row r="4" spans="1:15" ht="31.5" x14ac:dyDescent="0.25">
      <c r="A4" s="14"/>
      <c r="B4" s="14"/>
      <c r="C4" s="14"/>
      <c r="D4" s="14"/>
      <c r="E4" s="4" t="s">
        <v>12</v>
      </c>
      <c r="F4" s="4" t="s">
        <v>13</v>
      </c>
      <c r="G4" s="4" t="s">
        <v>14</v>
      </c>
      <c r="H4" s="4" t="s">
        <v>15</v>
      </c>
      <c r="I4" s="4" t="s">
        <v>16</v>
      </c>
      <c r="J4" s="14"/>
      <c r="K4" s="14"/>
      <c r="L4" s="4" t="s">
        <v>17</v>
      </c>
      <c r="M4" s="4" t="s">
        <v>18</v>
      </c>
      <c r="N4" s="4" t="s">
        <v>19</v>
      </c>
      <c r="O4" s="4" t="s">
        <v>20</v>
      </c>
    </row>
    <row r="5" spans="1:15" ht="15.75" x14ac:dyDescent="0.25">
      <c r="A5" s="5"/>
      <c r="B5" s="6" t="s">
        <v>21</v>
      </c>
      <c r="C5" s="5"/>
      <c r="D5" s="5"/>
      <c r="E5" s="5"/>
      <c r="F5" s="5"/>
      <c r="G5" s="5"/>
      <c r="H5" s="5"/>
      <c r="I5" s="5"/>
      <c r="J5" s="5"/>
      <c r="K5" s="5"/>
      <c r="L5" s="5"/>
      <c r="M5" s="5"/>
      <c r="N5" s="5"/>
      <c r="O5" s="5"/>
    </row>
    <row r="6" spans="1:15" ht="31.5" x14ac:dyDescent="0.25">
      <c r="A6" s="5"/>
      <c r="B6" s="6" t="s">
        <v>22</v>
      </c>
      <c r="C6" s="5"/>
      <c r="D6" s="5"/>
      <c r="E6" s="5"/>
      <c r="F6" s="5"/>
      <c r="G6" s="5"/>
      <c r="H6" s="5"/>
      <c r="I6" s="5"/>
      <c r="J6" s="5"/>
      <c r="K6" s="5"/>
      <c r="L6" s="5"/>
      <c r="M6" s="5"/>
      <c r="N6" s="5"/>
      <c r="O6" s="5"/>
    </row>
    <row r="7" spans="1:15" ht="15.75" x14ac:dyDescent="0.25">
      <c r="A7" s="5"/>
      <c r="B7" s="6" t="s">
        <v>23</v>
      </c>
      <c r="C7" s="5"/>
      <c r="D7" s="5"/>
      <c r="E7" s="5"/>
      <c r="F7" s="5"/>
      <c r="G7" s="5"/>
      <c r="H7" s="5"/>
      <c r="I7" s="5"/>
      <c r="J7" s="5"/>
      <c r="K7" s="5"/>
      <c r="L7" s="5"/>
      <c r="M7" s="5"/>
      <c r="N7" s="5"/>
      <c r="O7" s="5"/>
    </row>
    <row r="8" spans="1:15" ht="31.5" x14ac:dyDescent="0.25">
      <c r="A8" s="5">
        <v>1</v>
      </c>
      <c r="B8" s="1" t="s">
        <v>24</v>
      </c>
      <c r="C8" s="7">
        <v>2016</v>
      </c>
      <c r="D8" s="7">
        <v>1974</v>
      </c>
      <c r="E8" s="7">
        <f>FLOOR(1630+0.499999999,1)</f>
        <v>1630</v>
      </c>
      <c r="F8" s="7">
        <f>FLOOR(67+0.499999999,1)</f>
        <v>67</v>
      </c>
      <c r="G8" s="7">
        <f>FLOOR(15+0.499999999,1)</f>
        <v>15</v>
      </c>
      <c r="H8" s="7">
        <f>FLOOR(91+0.499999999,1)</f>
        <v>91</v>
      </c>
      <c r="I8" s="7">
        <f>FLOOR(171+0.499999999,1)</f>
        <v>171</v>
      </c>
      <c r="J8" s="7">
        <v>1</v>
      </c>
      <c r="K8" s="7">
        <v>1</v>
      </c>
      <c r="L8" s="7">
        <v>236</v>
      </c>
      <c r="M8" s="7">
        <v>888</v>
      </c>
      <c r="N8" s="7">
        <v>289</v>
      </c>
      <c r="O8" s="7">
        <v>646</v>
      </c>
    </row>
    <row r="9" spans="1:15" ht="31.5" x14ac:dyDescent="0.25">
      <c r="A9" s="5">
        <v>2</v>
      </c>
      <c r="B9" s="1" t="s">
        <v>25</v>
      </c>
      <c r="C9" s="7">
        <v>689</v>
      </c>
      <c r="D9" s="7">
        <v>670</v>
      </c>
      <c r="E9" s="7">
        <f>FLOOR(548+0.499999999,1)</f>
        <v>548</v>
      </c>
      <c r="F9" s="7">
        <f>FLOOR(24+0.499999999,1)</f>
        <v>24</v>
      </c>
      <c r="G9" s="7">
        <f>FLOOR(13+0.499999999,1)</f>
        <v>13</v>
      </c>
      <c r="H9" s="7">
        <f>FLOOR(31+0.499999999,1)</f>
        <v>31</v>
      </c>
      <c r="I9" s="7">
        <f>FLOOR(54+0.499999999,1)</f>
        <v>54</v>
      </c>
      <c r="J9" s="7">
        <v>1</v>
      </c>
      <c r="K9" s="7"/>
      <c r="L9" s="7">
        <v>29</v>
      </c>
      <c r="M9" s="7">
        <v>184</v>
      </c>
      <c r="N9" s="7"/>
      <c r="O9" s="7">
        <v>117</v>
      </c>
    </row>
    <row r="10" spans="1:15" ht="31.5" x14ac:dyDescent="0.25">
      <c r="A10" s="5">
        <v>3</v>
      </c>
      <c r="B10" s="1" t="s">
        <v>26</v>
      </c>
      <c r="C10" s="7">
        <v>390</v>
      </c>
      <c r="D10" s="7">
        <v>343</v>
      </c>
      <c r="E10" s="7">
        <f>FLOOR(294+0.499999999,1)</f>
        <v>294</v>
      </c>
      <c r="F10" s="7">
        <f>FLOOR(2.92+0.499999999,1)</f>
        <v>3</v>
      </c>
      <c r="G10" s="7">
        <f>FLOOR(16+0.499999999,1)</f>
        <v>16</v>
      </c>
      <c r="H10" s="7">
        <f>FLOOR(27+0.499999999,1)</f>
        <v>27</v>
      </c>
      <c r="I10" s="8">
        <f>FLOOR(2.54+0.499999999,1)</f>
        <v>3</v>
      </c>
      <c r="J10" s="7">
        <v>1</v>
      </c>
      <c r="K10" s="7">
        <v>2</v>
      </c>
      <c r="L10" s="7">
        <v>99</v>
      </c>
      <c r="M10" s="7">
        <v>139</v>
      </c>
      <c r="N10" s="7"/>
      <c r="O10" s="7">
        <v>246</v>
      </c>
    </row>
    <row r="11" spans="1:15" ht="31.5" x14ac:dyDescent="0.25">
      <c r="A11" s="5">
        <v>4</v>
      </c>
      <c r="B11" s="1" t="s">
        <v>27</v>
      </c>
      <c r="C11" s="7">
        <v>409</v>
      </c>
      <c r="D11" s="7">
        <v>369</v>
      </c>
      <c r="E11" s="7">
        <f>FLOOR(326+0.499999999,1)</f>
        <v>326</v>
      </c>
      <c r="F11" s="7">
        <f>FLOOR(4.88+0.499999999,1)</f>
        <v>5</v>
      </c>
      <c r="G11" s="7">
        <f>FLOOR(3.83+0.499999999,1)</f>
        <v>4</v>
      </c>
      <c r="H11" s="7">
        <f>FLOOR(27+0.499999999,1)</f>
        <v>27</v>
      </c>
      <c r="I11" s="7">
        <f>FLOOR(7.45+0.499999999,1)</f>
        <v>7</v>
      </c>
      <c r="J11" s="7">
        <v>1</v>
      </c>
      <c r="K11" s="7"/>
      <c r="L11" s="7">
        <v>44</v>
      </c>
      <c r="M11" s="7">
        <v>79</v>
      </c>
      <c r="N11" s="7"/>
      <c r="O11" s="7">
        <v>163</v>
      </c>
    </row>
    <row r="12" spans="1:15" ht="31.5" x14ac:dyDescent="0.25">
      <c r="A12" s="5">
        <v>5</v>
      </c>
      <c r="B12" s="1" t="s">
        <v>28</v>
      </c>
      <c r="C12" s="7">
        <v>261</v>
      </c>
      <c r="D12" s="7">
        <v>248</v>
      </c>
      <c r="E12" s="7">
        <f>FLOOR(179+0.499999999,1)</f>
        <v>179</v>
      </c>
      <c r="F12" s="7">
        <f>FLOOR(34+0.499999999,1)</f>
        <v>34</v>
      </c>
      <c r="G12" s="7">
        <f>FLOOR(7.24+0.499999999,1)</f>
        <v>7</v>
      </c>
      <c r="H12" s="7">
        <f>FLOOR(11+0.499999999,1)</f>
        <v>11</v>
      </c>
      <c r="I12" s="7">
        <f>FLOOR(17+0.499999999,1)</f>
        <v>17</v>
      </c>
      <c r="J12" s="7"/>
      <c r="K12" s="7"/>
      <c r="L12" s="7">
        <v>53</v>
      </c>
      <c r="M12" s="7">
        <v>101</v>
      </c>
      <c r="N12" s="7"/>
      <c r="O12" s="7">
        <v>496</v>
      </c>
    </row>
    <row r="13" spans="1:15" ht="31.5" x14ac:dyDescent="0.25">
      <c r="A13" s="5">
        <v>6</v>
      </c>
      <c r="B13" s="1" t="s">
        <v>29</v>
      </c>
      <c r="C13" s="7">
        <v>216</v>
      </c>
      <c r="D13" s="7">
        <v>194</v>
      </c>
      <c r="E13" s="7">
        <f>FLOOR(160+0.499999999,1)</f>
        <v>160</v>
      </c>
      <c r="F13" s="7">
        <f>FLOOR(4.23+0.499999999,1)</f>
        <v>4</v>
      </c>
      <c r="G13" s="7">
        <f>FLOOR(5.69+0.499999999,1)</f>
        <v>6</v>
      </c>
      <c r="H13" s="7">
        <f>FLOOR(17+0.499999999,1)</f>
        <v>17</v>
      </c>
      <c r="I13" s="7">
        <f>FLOOR(6.68+0.499999999,1)</f>
        <v>7</v>
      </c>
      <c r="J13" s="7">
        <v>1</v>
      </c>
      <c r="K13" s="7">
        <v>1</v>
      </c>
      <c r="L13" s="7">
        <v>44</v>
      </c>
      <c r="M13" s="7">
        <v>44</v>
      </c>
      <c r="N13" s="7"/>
      <c r="O13" s="7">
        <v>71</v>
      </c>
    </row>
    <row r="14" spans="1:15" ht="31.5" x14ac:dyDescent="0.25">
      <c r="A14" s="5">
        <v>7</v>
      </c>
      <c r="B14" s="1" t="s">
        <v>22</v>
      </c>
      <c r="C14" s="7">
        <v>523</v>
      </c>
      <c r="D14" s="7">
        <v>475</v>
      </c>
      <c r="E14" s="7">
        <f>FLOOR(393+0.499999999,1)</f>
        <v>393</v>
      </c>
      <c r="F14" s="7">
        <f>FLOOR(23+0.499999999,1)</f>
        <v>23</v>
      </c>
      <c r="G14" s="7">
        <f>FLOOR(12+0.499999999,1)</f>
        <v>12</v>
      </c>
      <c r="H14" s="7">
        <f>FLOOR(20+0.499999999,1)</f>
        <v>20</v>
      </c>
      <c r="I14" s="7">
        <f>FLOOR(27+0.499999999,1)</f>
        <v>27</v>
      </c>
      <c r="J14" s="7">
        <v>1</v>
      </c>
      <c r="K14" s="7">
        <v>3</v>
      </c>
      <c r="L14" s="7">
        <v>72</v>
      </c>
      <c r="M14" s="7">
        <v>205</v>
      </c>
      <c r="N14" s="7"/>
      <c r="O14" s="7">
        <v>163</v>
      </c>
    </row>
    <row r="15" spans="1:15" ht="31.5" x14ac:dyDescent="0.25">
      <c r="A15" s="5">
        <v>8</v>
      </c>
      <c r="B15" s="1" t="s">
        <v>30</v>
      </c>
      <c r="C15" s="7">
        <v>1261</v>
      </c>
      <c r="D15" s="7">
        <v>1211</v>
      </c>
      <c r="E15" s="7">
        <f>FLOOR(749+0.499999999,1)</f>
        <v>749</v>
      </c>
      <c r="F15" s="7">
        <f>FLOOR(26+0.499999999,1)</f>
        <v>26</v>
      </c>
      <c r="G15" s="7">
        <f>FLOOR(17+0.499999999,1)</f>
        <v>17</v>
      </c>
      <c r="H15" s="7">
        <f>FLOOR(58+0.499999999,1)</f>
        <v>58</v>
      </c>
      <c r="I15" s="7">
        <f>FLOOR(361+0.499999999,1)</f>
        <v>361</v>
      </c>
      <c r="J15" s="7">
        <v>1</v>
      </c>
      <c r="K15" s="7">
        <v>1</v>
      </c>
      <c r="L15" s="7">
        <v>88</v>
      </c>
      <c r="M15" s="7">
        <v>413</v>
      </c>
      <c r="N15" s="7">
        <v>3</v>
      </c>
      <c r="O15" s="7">
        <v>868</v>
      </c>
    </row>
    <row r="16" spans="1:15" ht="31.5" x14ac:dyDescent="0.25">
      <c r="A16" s="5">
        <v>9</v>
      </c>
      <c r="B16" s="1" t="s">
        <v>31</v>
      </c>
      <c r="C16" s="7">
        <v>740</v>
      </c>
      <c r="D16" s="7">
        <v>719</v>
      </c>
      <c r="E16" s="7">
        <f>FLOOR(527+0.499999999,1)</f>
        <v>527</v>
      </c>
      <c r="F16" s="7">
        <f>FLOOR(25+0.499999999,1)</f>
        <v>25</v>
      </c>
      <c r="G16" s="7">
        <f>FLOOR(10+0.499999999,1)</f>
        <v>10</v>
      </c>
      <c r="H16" s="7">
        <f>FLOOR(32+0.499999999,1)</f>
        <v>32</v>
      </c>
      <c r="I16" s="7">
        <f>FLOOR(125+0.499999999,1)</f>
        <v>125</v>
      </c>
      <c r="J16" s="7">
        <v>1</v>
      </c>
      <c r="K16" s="7">
        <v>1</v>
      </c>
      <c r="L16" s="7">
        <v>71</v>
      </c>
      <c r="M16" s="7">
        <v>315</v>
      </c>
      <c r="N16" s="7"/>
      <c r="O16" s="7">
        <v>399</v>
      </c>
    </row>
    <row r="17" spans="1:15" ht="47.25" x14ac:dyDescent="0.25">
      <c r="A17" s="5">
        <v>10</v>
      </c>
      <c r="B17" s="1" t="s">
        <v>32</v>
      </c>
      <c r="C17" s="7">
        <v>1409</v>
      </c>
      <c r="D17" s="7">
        <v>1334</v>
      </c>
      <c r="E17" s="7">
        <f>FLOOR(576+0.499999999,1)</f>
        <v>576</v>
      </c>
      <c r="F17" s="7">
        <f>FLOOR(25+0.499999999,1)</f>
        <v>25</v>
      </c>
      <c r="G17" s="7">
        <f>FLOOR(23+0.499999999,1)</f>
        <v>23</v>
      </c>
      <c r="H17" s="7">
        <f>FLOOR(48+0.499999999,1)</f>
        <v>48</v>
      </c>
      <c r="I17" s="7">
        <f>FLOOR(662+0.499999999,1)</f>
        <v>662</v>
      </c>
      <c r="J17" s="7">
        <v>3</v>
      </c>
      <c r="K17" s="7">
        <v>1</v>
      </c>
      <c r="L17" s="7">
        <v>368</v>
      </c>
      <c r="M17" s="7">
        <v>222</v>
      </c>
      <c r="N17" s="7">
        <v>4</v>
      </c>
      <c r="O17" s="7">
        <v>1475</v>
      </c>
    </row>
    <row r="18" spans="1:15" ht="15.75" x14ac:dyDescent="0.25">
      <c r="A18" s="5">
        <v>11</v>
      </c>
      <c r="B18" s="1" t="s">
        <v>33</v>
      </c>
      <c r="C18" s="7">
        <v>340</v>
      </c>
      <c r="D18" s="7">
        <v>307</v>
      </c>
      <c r="E18" s="7">
        <f>FLOOR(268+0.499999999,1)</f>
        <v>268</v>
      </c>
      <c r="F18" s="7">
        <f>FLOOR(17+0.499999999,1)</f>
        <v>17</v>
      </c>
      <c r="G18" s="7">
        <f>FLOOR(7.04+0.499999999,1)</f>
        <v>7</v>
      </c>
      <c r="H18" s="7">
        <f>FLOOR(12+0.499999999,1)</f>
        <v>12</v>
      </c>
      <c r="I18" s="7">
        <f>FLOOR(3.5+0.499999999,1)</f>
        <v>3</v>
      </c>
      <c r="J18" s="7">
        <v>1</v>
      </c>
      <c r="K18" s="7">
        <v>1</v>
      </c>
      <c r="L18" s="7">
        <v>67</v>
      </c>
      <c r="M18" s="7">
        <v>140</v>
      </c>
      <c r="N18" s="7"/>
      <c r="O18" s="7">
        <v>121</v>
      </c>
    </row>
    <row r="19" spans="1:15" ht="15.75" x14ac:dyDescent="0.25">
      <c r="A19" s="15">
        <v>12</v>
      </c>
      <c r="B19" s="1" t="s">
        <v>34</v>
      </c>
      <c r="C19" s="7">
        <v>149</v>
      </c>
      <c r="D19" s="7">
        <v>147</v>
      </c>
      <c r="E19" s="7">
        <f>FLOOR(61+0.499999999,1)</f>
        <v>61</v>
      </c>
      <c r="F19" s="7">
        <f>FLOOR(2.56+0.499999999,1)</f>
        <v>3</v>
      </c>
      <c r="G19" s="7">
        <f>FLOOR(2.5+0.499999999,1)</f>
        <v>2</v>
      </c>
      <c r="H19" s="7">
        <f>FLOOR(7.83+0.499999999,1)</f>
        <v>8</v>
      </c>
      <c r="I19" s="7">
        <f>FLOOR(73+0.499999999,1)</f>
        <v>73</v>
      </c>
      <c r="J19" s="7">
        <v>1</v>
      </c>
      <c r="K19" s="7"/>
      <c r="L19" s="7"/>
      <c r="M19" s="7"/>
      <c r="N19" s="7"/>
      <c r="O19" s="7"/>
    </row>
    <row r="20" spans="1:15" ht="31.5" x14ac:dyDescent="0.25">
      <c r="A20" s="15"/>
      <c r="B20" s="1" t="s">
        <v>35</v>
      </c>
      <c r="C20" s="7">
        <v>441</v>
      </c>
      <c r="D20" s="7">
        <v>418</v>
      </c>
      <c r="E20" s="7">
        <f>FLOOR(319+0.499999999,1)</f>
        <v>319</v>
      </c>
      <c r="F20" s="7">
        <f>FLOOR(21+0.499999999,1)</f>
        <v>21</v>
      </c>
      <c r="G20" s="7">
        <f>FLOOR(6.11+0.499999999,1)</f>
        <v>6</v>
      </c>
      <c r="H20" s="7">
        <f>FLOOR(44+0.499999999,1)</f>
        <v>44</v>
      </c>
      <c r="I20" s="7">
        <f>FLOOR(28+0.499999999,1)</f>
        <v>28</v>
      </c>
      <c r="J20" s="7">
        <v>1</v>
      </c>
      <c r="K20" s="7">
        <v>2</v>
      </c>
      <c r="L20" s="7">
        <v>65</v>
      </c>
      <c r="M20" s="7">
        <v>204</v>
      </c>
      <c r="N20" s="7">
        <v>2</v>
      </c>
      <c r="O20" s="7">
        <v>263</v>
      </c>
    </row>
    <row r="21" spans="1:15" ht="15.75" x14ac:dyDescent="0.25">
      <c r="A21" s="5">
        <v>13</v>
      </c>
      <c r="B21" s="1" t="s">
        <v>36</v>
      </c>
      <c r="C21" s="7">
        <v>1703</v>
      </c>
      <c r="D21" s="7">
        <v>1647</v>
      </c>
      <c r="E21" s="7">
        <f>FLOOR(1277+0.499999999,1)</f>
        <v>1277</v>
      </c>
      <c r="F21" s="7">
        <f>FLOOR(60+0.499999999,1)</f>
        <v>60</v>
      </c>
      <c r="G21" s="7">
        <f>FLOOR(15+0.499999999,1)</f>
        <v>15</v>
      </c>
      <c r="H21" s="7">
        <f>FLOOR(56+0.499999999,1)</f>
        <v>56</v>
      </c>
      <c r="I21" s="7">
        <f>FLOOR(239+0.499999999,1)</f>
        <v>239</v>
      </c>
      <c r="J21" s="7">
        <v>1</v>
      </c>
      <c r="K21" s="7">
        <v>1</v>
      </c>
      <c r="L21" s="7">
        <v>93</v>
      </c>
      <c r="M21" s="7">
        <v>657</v>
      </c>
      <c r="N21" s="7">
        <v>2</v>
      </c>
      <c r="O21" s="7">
        <v>856</v>
      </c>
    </row>
    <row r="22" spans="1:15" ht="31.5" x14ac:dyDescent="0.25">
      <c r="A22" s="15">
        <v>14</v>
      </c>
      <c r="B22" s="2" t="s">
        <v>37</v>
      </c>
      <c r="C22" s="7">
        <v>235</v>
      </c>
      <c r="D22" s="7">
        <v>205</v>
      </c>
      <c r="E22" s="7">
        <f>FLOOR(164+0.499999999,1)</f>
        <v>164</v>
      </c>
      <c r="F22" s="7">
        <f>FLOOR(12+0.499999999,1)</f>
        <v>12</v>
      </c>
      <c r="G22" s="7">
        <f>FLOOR(3.45+0.499999999,1)</f>
        <v>3</v>
      </c>
      <c r="H22" s="7">
        <f>FLOOR(12+0.499999999,1)</f>
        <v>12</v>
      </c>
      <c r="I22" s="7">
        <f>FLOOR(14+0.499999999,1)</f>
        <v>14</v>
      </c>
      <c r="J22" s="7"/>
      <c r="K22" s="7"/>
      <c r="L22" s="7"/>
      <c r="M22" s="7"/>
      <c r="N22" s="7"/>
      <c r="O22" s="7"/>
    </row>
    <row r="23" spans="1:15" ht="31.5" x14ac:dyDescent="0.25">
      <c r="A23" s="15"/>
      <c r="B23" s="2" t="s">
        <v>38</v>
      </c>
      <c r="C23" s="7">
        <v>752</v>
      </c>
      <c r="D23" s="7">
        <v>716</v>
      </c>
      <c r="E23" s="7">
        <f>FLOOR(540+0.499999999,1)</f>
        <v>540</v>
      </c>
      <c r="F23" s="7">
        <f>FLOOR(25+0.499999999,1)</f>
        <v>25</v>
      </c>
      <c r="G23" s="7">
        <f>FLOOR(10+0.499999999,1)</f>
        <v>10</v>
      </c>
      <c r="H23" s="7">
        <f>FLOOR(23+0.499999999,1)</f>
        <v>23</v>
      </c>
      <c r="I23" s="7">
        <f>FLOOR(118+0.499999999,1)</f>
        <v>118</v>
      </c>
      <c r="J23" s="7">
        <v>1</v>
      </c>
      <c r="K23" s="7">
        <v>3</v>
      </c>
      <c r="L23" s="7">
        <v>145</v>
      </c>
      <c r="M23" s="7">
        <v>328</v>
      </c>
      <c r="N23" s="7">
        <v>3</v>
      </c>
      <c r="O23" s="7">
        <v>202</v>
      </c>
    </row>
    <row r="24" spans="1:15" ht="15.75" x14ac:dyDescent="0.25">
      <c r="A24" s="5">
        <v>15</v>
      </c>
      <c r="B24" s="1" t="s">
        <v>43</v>
      </c>
      <c r="C24" s="7">
        <v>480</v>
      </c>
      <c r="D24" s="7">
        <v>459</v>
      </c>
      <c r="E24" s="7">
        <f>FLOOR(360+0.499999999,1)</f>
        <v>360</v>
      </c>
      <c r="F24" s="7">
        <f>FLOOR(64+0.499999999,1)</f>
        <v>64</v>
      </c>
      <c r="G24" s="7">
        <f>FLOOR(7.68+0.499999999,1)</f>
        <v>8</v>
      </c>
      <c r="H24" s="7">
        <f>FLOOR(19+0.499999999,1)</f>
        <v>19</v>
      </c>
      <c r="I24" s="7">
        <f>FLOOR(8.37+0.499999999,1)</f>
        <v>8</v>
      </c>
      <c r="J24" s="7">
        <v>1</v>
      </c>
      <c r="K24" s="7"/>
      <c r="L24" s="7">
        <v>44</v>
      </c>
      <c r="M24" s="7">
        <v>207</v>
      </c>
      <c r="N24" s="7"/>
      <c r="O24" s="7">
        <v>240</v>
      </c>
    </row>
    <row r="25" spans="1:15" ht="15.75" x14ac:dyDescent="0.25">
      <c r="A25" s="5">
        <v>16</v>
      </c>
      <c r="B25" s="1" t="s">
        <v>39</v>
      </c>
      <c r="C25" s="7">
        <v>423</v>
      </c>
      <c r="D25" s="7">
        <v>380</v>
      </c>
      <c r="E25" s="7">
        <f>FLOOR(307+0.499999999,1)</f>
        <v>307</v>
      </c>
      <c r="F25" s="7">
        <f>FLOOR(0.57+0.499999999,1)</f>
        <v>1</v>
      </c>
      <c r="G25" s="7">
        <f>FLOOR(7.42+0.499999999,1)</f>
        <v>7</v>
      </c>
      <c r="H25" s="7">
        <f>FLOOR(63+0.499999999,1)</f>
        <v>63</v>
      </c>
      <c r="I25" s="7">
        <f>FLOOR(1.88+0.499999999,1)</f>
        <v>2</v>
      </c>
      <c r="J25" s="7"/>
      <c r="K25" s="7"/>
      <c r="L25" s="7">
        <v>51</v>
      </c>
      <c r="M25" s="7">
        <v>206</v>
      </c>
      <c r="N25" s="7"/>
      <c r="O25" s="8">
        <v>115</v>
      </c>
    </row>
    <row r="26" spans="1:15" ht="15.75" x14ac:dyDescent="0.25">
      <c r="A26" s="5">
        <v>17</v>
      </c>
      <c r="B26" s="1" t="s">
        <v>40</v>
      </c>
      <c r="C26" s="7">
        <v>382</v>
      </c>
      <c r="D26" s="7">
        <v>349</v>
      </c>
      <c r="E26" s="7">
        <f>FLOOR(280+0.499999999,1)</f>
        <v>280</v>
      </c>
      <c r="F26" s="7">
        <f>FLOOR(36+0.499999999,1)</f>
        <v>36</v>
      </c>
      <c r="G26" s="7">
        <f>FLOOR(3.97+0.499999999,1)</f>
        <v>4</v>
      </c>
      <c r="H26" s="7">
        <f>FLOOR(27+0.499999999,1)</f>
        <v>27</v>
      </c>
      <c r="I26" s="7">
        <f>FLOOR(2.11+0.499999999,1)</f>
        <v>2</v>
      </c>
      <c r="J26" s="7">
        <v>1</v>
      </c>
      <c r="K26" s="7"/>
      <c r="L26" s="7">
        <v>22</v>
      </c>
      <c r="M26" s="7">
        <v>168</v>
      </c>
      <c r="N26" s="7"/>
      <c r="O26" s="7">
        <v>209</v>
      </c>
    </row>
    <row r="27" spans="1:15" ht="15.75" x14ac:dyDescent="0.25">
      <c r="A27" s="5">
        <v>18</v>
      </c>
      <c r="B27" s="1" t="s">
        <v>41</v>
      </c>
      <c r="C27" s="7">
        <v>431</v>
      </c>
      <c r="D27" s="7">
        <v>415</v>
      </c>
      <c r="E27" s="7">
        <f>FLOOR(312+0.499999999,1)</f>
        <v>312</v>
      </c>
      <c r="F27" s="7">
        <f>FLOOR(25+0.499999999,1)</f>
        <v>25</v>
      </c>
      <c r="G27" s="7">
        <f>FLOOR(7.6+0.499999999,1)</f>
        <v>8</v>
      </c>
      <c r="H27" s="7">
        <f>FLOOR(12+0.499999999,1)</f>
        <v>12</v>
      </c>
      <c r="I27" s="7">
        <f>FLOOR(58+0.499999999,1)</f>
        <v>58</v>
      </c>
      <c r="J27" s="7">
        <v>1</v>
      </c>
      <c r="K27" s="7">
        <v>1</v>
      </c>
      <c r="L27" s="7">
        <v>37</v>
      </c>
      <c r="M27" s="7">
        <v>197</v>
      </c>
      <c r="N27" s="7"/>
      <c r="O27" s="7">
        <v>167</v>
      </c>
    </row>
    <row r="28" spans="1:15" ht="47.25" x14ac:dyDescent="0.25">
      <c r="A28" s="5"/>
      <c r="B28" s="3" t="s">
        <v>42</v>
      </c>
      <c r="C28" s="7">
        <v>13250</v>
      </c>
      <c r="D28" s="7">
        <v>12580</v>
      </c>
      <c r="E28" s="7">
        <v>9270</v>
      </c>
      <c r="F28" s="7">
        <v>500</v>
      </c>
      <c r="G28" s="7">
        <v>193</v>
      </c>
      <c r="H28" s="7">
        <v>638</v>
      </c>
      <c r="I28" s="7">
        <v>1979</v>
      </c>
      <c r="J28" s="7">
        <v>19</v>
      </c>
      <c r="K28" s="7">
        <v>18</v>
      </c>
      <c r="L28" s="7">
        <v>1628</v>
      </c>
      <c r="M28" s="7">
        <v>4697</v>
      </c>
      <c r="N28" s="7">
        <v>303</v>
      </c>
      <c r="O28" s="8">
        <v>6817</v>
      </c>
    </row>
    <row r="29" spans="1:15" x14ac:dyDescent="0.25">
      <c r="A29" s="11" t="s">
        <v>44</v>
      </c>
      <c r="B29" s="12"/>
      <c r="C29" s="12"/>
      <c r="D29" s="12"/>
      <c r="E29" s="12"/>
      <c r="F29" s="12"/>
      <c r="G29" s="12"/>
      <c r="H29" s="12"/>
      <c r="I29" s="12"/>
      <c r="J29" s="12"/>
      <c r="K29" s="12"/>
      <c r="L29" s="12"/>
      <c r="M29" s="12"/>
      <c r="N29" s="12"/>
      <c r="O29" s="13"/>
    </row>
    <row r="30" spans="1:15" x14ac:dyDescent="0.25">
      <c r="A30" s="9" t="s">
        <v>45</v>
      </c>
      <c r="B30" s="9"/>
      <c r="C30" s="9"/>
      <c r="D30" s="9"/>
      <c r="E30" s="9"/>
      <c r="F30" s="9"/>
      <c r="G30" s="9"/>
      <c r="H30" s="9"/>
      <c r="I30" s="9"/>
      <c r="J30" s="9"/>
      <c r="K30" s="9"/>
      <c r="L30" s="9"/>
      <c r="M30" s="9"/>
      <c r="N30" s="9"/>
      <c r="O30" s="9"/>
    </row>
    <row r="31" spans="1:15" x14ac:dyDescent="0.25">
      <c r="A31" s="9" t="s">
        <v>46</v>
      </c>
      <c r="B31" s="9"/>
      <c r="C31" s="9"/>
      <c r="D31" s="9"/>
      <c r="E31" s="9"/>
      <c r="F31" s="9"/>
      <c r="G31" s="9"/>
      <c r="H31" s="9"/>
      <c r="I31" s="9"/>
      <c r="J31" s="9"/>
      <c r="K31" s="9"/>
      <c r="L31" s="9"/>
      <c r="M31" s="9"/>
      <c r="N31" s="9"/>
      <c r="O31" s="9"/>
    </row>
    <row r="32" spans="1:15" x14ac:dyDescent="0.25">
      <c r="A32" s="9" t="s">
        <v>47</v>
      </c>
      <c r="B32" s="9"/>
      <c r="C32" s="9"/>
      <c r="D32" s="9"/>
      <c r="E32" s="9"/>
      <c r="F32" s="9"/>
      <c r="G32" s="9"/>
      <c r="H32" s="9"/>
      <c r="I32" s="9"/>
      <c r="J32" s="9"/>
      <c r="K32" s="9"/>
      <c r="L32" s="9"/>
      <c r="M32" s="9"/>
      <c r="N32" s="9"/>
      <c r="O32" s="9"/>
    </row>
    <row r="33" spans="1:15" x14ac:dyDescent="0.25">
      <c r="A33" s="9" t="s">
        <v>48</v>
      </c>
      <c r="B33" s="9"/>
      <c r="C33" s="9"/>
      <c r="D33" s="9"/>
      <c r="E33" s="9"/>
      <c r="F33" s="9"/>
      <c r="G33" s="9"/>
      <c r="H33" s="9"/>
      <c r="I33" s="9"/>
      <c r="J33" s="9"/>
      <c r="K33" s="9"/>
      <c r="L33" s="9"/>
      <c r="M33" s="9"/>
      <c r="N33" s="9"/>
      <c r="O33" s="9"/>
    </row>
    <row r="34" spans="1:15" x14ac:dyDescent="0.25">
      <c r="A34" s="9" t="s">
        <v>49</v>
      </c>
      <c r="B34" s="9"/>
      <c r="C34" s="9"/>
      <c r="D34" s="9"/>
      <c r="E34" s="9"/>
      <c r="F34" s="9"/>
      <c r="G34" s="9"/>
      <c r="H34" s="9"/>
      <c r="I34" s="9"/>
      <c r="J34" s="9"/>
      <c r="K34" s="9"/>
      <c r="L34" s="9"/>
      <c r="M34" s="9"/>
      <c r="N34" s="9"/>
      <c r="O34" s="9"/>
    </row>
    <row r="35" spans="1:15" x14ac:dyDescent="0.25">
      <c r="A35" s="9" t="s">
        <v>50</v>
      </c>
      <c r="B35" s="9"/>
      <c r="C35" s="9"/>
      <c r="D35" s="9"/>
      <c r="E35" s="9"/>
      <c r="F35" s="9"/>
      <c r="G35" s="9"/>
      <c r="H35" s="9"/>
      <c r="I35" s="9"/>
      <c r="J35" s="9"/>
      <c r="K35" s="9"/>
      <c r="L35" s="9"/>
      <c r="M35" s="9"/>
      <c r="N35" s="9"/>
      <c r="O35" s="9"/>
    </row>
    <row r="36" spans="1:15" x14ac:dyDescent="0.25">
      <c r="A36" s="9" t="s">
        <v>51</v>
      </c>
      <c r="B36" s="9"/>
      <c r="C36" s="9"/>
      <c r="D36" s="9"/>
      <c r="E36" s="9"/>
      <c r="F36" s="9"/>
      <c r="G36" s="9"/>
      <c r="H36" s="9"/>
      <c r="I36" s="9"/>
      <c r="J36" s="9"/>
      <c r="K36" s="9"/>
      <c r="L36" s="9"/>
      <c r="M36" s="9"/>
      <c r="N36" s="9"/>
      <c r="O36" s="9"/>
    </row>
    <row r="37" spans="1:15" x14ac:dyDescent="0.25">
      <c r="A37" s="9" t="s">
        <v>52</v>
      </c>
      <c r="B37" s="9"/>
      <c r="C37" s="9"/>
      <c r="D37" s="9"/>
      <c r="E37" s="9"/>
      <c r="F37" s="9"/>
      <c r="G37" s="9"/>
      <c r="H37" s="9"/>
      <c r="I37" s="9"/>
      <c r="J37" s="9"/>
      <c r="K37" s="9"/>
      <c r="L37" s="9"/>
      <c r="M37" s="9"/>
      <c r="N37" s="9"/>
      <c r="O37" s="9"/>
    </row>
    <row r="38" spans="1:15" x14ac:dyDescent="0.25">
      <c r="A38" s="9" t="s">
        <v>53</v>
      </c>
      <c r="B38" s="9"/>
      <c r="C38" s="9"/>
      <c r="D38" s="9"/>
      <c r="E38" s="9"/>
      <c r="F38" s="9"/>
      <c r="G38" s="9"/>
      <c r="H38" s="9"/>
      <c r="I38" s="9"/>
      <c r="J38" s="9"/>
      <c r="K38" s="9"/>
      <c r="L38" s="9"/>
      <c r="M38" s="9"/>
      <c r="N38" s="9"/>
      <c r="O38" s="9"/>
    </row>
    <row r="39" spans="1:15" x14ac:dyDescent="0.25">
      <c r="A39" s="9" t="s">
        <v>54</v>
      </c>
      <c r="B39" s="9"/>
      <c r="C39" s="9"/>
      <c r="D39" s="9"/>
      <c r="E39" s="9"/>
      <c r="F39" s="9"/>
      <c r="G39" s="9"/>
      <c r="H39" s="9"/>
      <c r="I39" s="9"/>
      <c r="J39" s="9"/>
      <c r="K39" s="9"/>
      <c r="L39" s="9"/>
      <c r="M39" s="9"/>
      <c r="N39" s="9"/>
      <c r="O39" s="9"/>
    </row>
    <row r="40" spans="1:15" x14ac:dyDescent="0.25">
      <c r="A40" s="9" t="s">
        <v>55</v>
      </c>
      <c r="B40" s="9"/>
      <c r="C40" s="9"/>
      <c r="D40" s="9"/>
      <c r="E40" s="9"/>
      <c r="F40" s="9"/>
      <c r="G40" s="9"/>
      <c r="H40" s="9"/>
      <c r="I40" s="9"/>
      <c r="J40" s="9"/>
      <c r="K40" s="9"/>
      <c r="L40" s="9"/>
      <c r="M40" s="9"/>
      <c r="N40" s="9"/>
      <c r="O40" s="9"/>
    </row>
    <row r="41" spans="1:15" x14ac:dyDescent="0.25">
      <c r="A41" s="9" t="s">
        <v>57</v>
      </c>
      <c r="B41" s="9"/>
      <c r="C41" s="9"/>
      <c r="D41" s="9"/>
      <c r="E41" s="9"/>
      <c r="F41" s="9"/>
      <c r="G41" s="9"/>
      <c r="H41" s="9"/>
      <c r="I41" s="9"/>
      <c r="J41" s="9"/>
      <c r="K41" s="9"/>
      <c r="L41" s="9"/>
      <c r="M41" s="9"/>
      <c r="N41" s="9"/>
      <c r="O41" s="9"/>
    </row>
    <row r="42" spans="1:15" x14ac:dyDescent="0.25">
      <c r="A42" s="9" t="s">
        <v>58</v>
      </c>
      <c r="B42" s="9"/>
      <c r="C42" s="9"/>
      <c r="D42" s="9"/>
      <c r="E42" s="9"/>
      <c r="F42" s="9"/>
      <c r="G42" s="9"/>
      <c r="H42" s="9"/>
      <c r="I42" s="9"/>
      <c r="J42" s="9"/>
      <c r="K42" s="9"/>
      <c r="L42" s="9"/>
      <c r="M42" s="9"/>
      <c r="N42" s="9"/>
      <c r="O42" s="9"/>
    </row>
    <row r="43" spans="1:15" x14ac:dyDescent="0.25">
      <c r="A43" s="9" t="s">
        <v>59</v>
      </c>
      <c r="B43" s="9"/>
      <c r="C43" s="9"/>
      <c r="D43" s="9"/>
      <c r="E43" s="9"/>
      <c r="F43" s="9"/>
      <c r="G43" s="9"/>
      <c r="H43" s="9"/>
      <c r="I43" s="9"/>
      <c r="J43" s="9"/>
      <c r="K43" s="9"/>
      <c r="L43" s="9"/>
      <c r="M43" s="9"/>
      <c r="N43" s="9"/>
      <c r="O43" s="9"/>
    </row>
    <row r="44" spans="1:15" x14ac:dyDescent="0.25">
      <c r="A44" s="9" t="s">
        <v>60</v>
      </c>
      <c r="B44" s="9"/>
      <c r="C44" s="9"/>
      <c r="D44" s="9"/>
      <c r="E44" s="9"/>
      <c r="F44" s="9"/>
      <c r="G44" s="9"/>
      <c r="H44" s="9"/>
      <c r="I44" s="9"/>
      <c r="J44" s="9"/>
      <c r="K44" s="9"/>
      <c r="L44" s="9"/>
      <c r="M44" s="9"/>
      <c r="N44" s="9"/>
      <c r="O44" s="9"/>
    </row>
    <row r="45" spans="1:15" x14ac:dyDescent="0.25">
      <c r="A45" s="9"/>
      <c r="B45" s="9"/>
      <c r="C45" s="9"/>
      <c r="D45" s="9"/>
      <c r="E45" s="9"/>
      <c r="F45" s="9"/>
      <c r="G45" s="9"/>
      <c r="H45" s="9"/>
      <c r="I45" s="9"/>
      <c r="J45" s="9"/>
      <c r="K45" s="9"/>
      <c r="L45" s="9"/>
      <c r="M45" s="9"/>
      <c r="N45" s="9"/>
      <c r="O45" s="9"/>
    </row>
    <row r="46" spans="1:15" x14ac:dyDescent="0.25">
      <c r="A46" s="9"/>
      <c r="B46" s="9"/>
      <c r="C46" s="9"/>
      <c r="D46" s="9"/>
      <c r="E46" s="9"/>
      <c r="F46" s="9"/>
      <c r="G46" s="9"/>
      <c r="H46" s="9"/>
      <c r="I46" s="9"/>
      <c r="J46" s="9"/>
      <c r="K46" s="9"/>
      <c r="L46" s="9"/>
      <c r="M46" s="9"/>
      <c r="N46" s="9"/>
      <c r="O46" s="9"/>
    </row>
    <row r="47" spans="1:15" x14ac:dyDescent="0.25">
      <c r="A47" s="10" t="s">
        <v>56</v>
      </c>
      <c r="B47" s="10"/>
      <c r="C47" s="10"/>
      <c r="D47" s="10"/>
      <c r="E47" s="10"/>
      <c r="F47" s="10"/>
      <c r="G47" s="10"/>
      <c r="H47" s="10"/>
      <c r="I47" s="10"/>
      <c r="J47" s="10"/>
      <c r="K47" s="10"/>
      <c r="L47" s="10"/>
      <c r="M47" s="10"/>
      <c r="N47" s="10"/>
      <c r="O47" s="10"/>
    </row>
  </sheetData>
  <mergeCells count="33">
    <mergeCell ref="A22:A23"/>
    <mergeCell ref="A19:A20"/>
    <mergeCell ref="A1:A4"/>
    <mergeCell ref="B1:B4"/>
    <mergeCell ref="C1:K1"/>
    <mergeCell ref="L1:O1"/>
    <mergeCell ref="C2:I2"/>
    <mergeCell ref="J2:K2"/>
    <mergeCell ref="L2:O3"/>
    <mergeCell ref="C3:C4"/>
    <mergeCell ref="D3:D4"/>
    <mergeCell ref="E3:I3"/>
    <mergeCell ref="J3:J4"/>
    <mergeCell ref="K3:K4"/>
    <mergeCell ref="A29:O29"/>
    <mergeCell ref="A30:O30"/>
    <mergeCell ref="A31:O31"/>
    <mergeCell ref="A32:O32"/>
    <mergeCell ref="A33:O33"/>
    <mergeCell ref="A34:O34"/>
    <mergeCell ref="A35:O35"/>
    <mergeCell ref="A36:O36"/>
    <mergeCell ref="A37:O37"/>
    <mergeCell ref="A38:O38"/>
    <mergeCell ref="A44:O44"/>
    <mergeCell ref="A45:O45"/>
    <mergeCell ref="A46:O46"/>
    <mergeCell ref="A47:O47"/>
    <mergeCell ref="A39:O39"/>
    <mergeCell ref="A40:O40"/>
    <mergeCell ref="A41:O41"/>
    <mergeCell ref="A42:O42"/>
    <mergeCell ref="A43:O43"/>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2"/>
  <dimension ref="A1"/>
  <sheetViews>
    <sheetView workbookViewId="0"/>
  </sheetViews>
  <sheetFormatPr defaultRowHeight="15" x14ac:dyDescent="0.25"/>
  <sheetData/>
  <pageMargins left="0.7" right="0.7" top="0.75" bottom="0.75" header="0.3" footer="0.3"/>
  <pageSetup paperSize="0" orientation="portrait"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3"/>
  <dimension ref="A1"/>
  <sheetViews>
    <sheetView workbookViewId="0"/>
  </sheetViews>
  <sheetFormatPr defaultRowHeight="15" x14ac:dyDescent="0.25"/>
  <sheetData/>
  <pageMargins left="0.7" right="0.7" top="0.75" bottom="0.75" header="0.3" footer="0.3"/>
  <pageSetup paperSize="0" orientation="portrait" horizontalDpi="0" verticalDpi="0" copie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Arkusz1</vt:lpstr>
      <vt:lpstr>Arkusz2</vt:lpstr>
      <vt:lpstr>Arkusz3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2006-09-22T13:37:51Z</dcterms:created>
  <dcterms:modified xsi:type="dcterms:W3CDTF">2018-11-02T12:42:24Z</dcterms:modified>
</cp:coreProperties>
</file>